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fs\Planning\Dev Management &amp; Maj Proj\12. MAJOR PROJECTS TEAM\3) Public Open Space Requirements\"/>
    </mc:Choice>
  </mc:AlternateContent>
  <xr:revisionPtr revIDLastSave="0" documentId="13_ncr:1_{AB6E5772-6FF6-49AA-8469-17D5CFC0FE3B}" xr6:coauthVersionLast="47" xr6:coauthVersionMax="47" xr10:uidLastSave="{00000000-0000-0000-0000-000000000000}"/>
  <bookViews>
    <workbookView xWindow="25974" yWindow="869" windowWidth="26301" windowHeight="14169" xr2:uid="{97E6B49F-F548-4B5B-8D3A-FF7513942ABE}"/>
  </bookViews>
  <sheets>
    <sheet name="Calculator" sheetId="1" r:id="rId1"/>
    <sheet name="Gui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 l="1"/>
  <c r="P9" i="1"/>
  <c r="P8" i="1"/>
  <c r="P7" i="1"/>
  <c r="P6" i="1"/>
  <c r="P5" i="1"/>
  <c r="P21" i="1"/>
  <c r="P18" i="1"/>
  <c r="P20" i="1"/>
  <c r="F11" i="1"/>
  <c r="C5" i="1"/>
  <c r="F22" i="1"/>
  <c r="B20" i="1"/>
  <c r="P19" i="1"/>
  <c r="C19" i="1"/>
  <c r="C18" i="1"/>
  <c r="B10" i="1"/>
  <c r="C9" i="1"/>
  <c r="C8" i="1"/>
  <c r="C7" i="1"/>
  <c r="C6" i="1"/>
  <c r="C20" i="1" l="1"/>
  <c r="H18" i="1" s="1"/>
  <c r="J21" i="1"/>
  <c r="L21" i="1" s="1"/>
  <c r="O21" i="1" s="1"/>
  <c r="J19" i="1"/>
  <c r="J8" i="1"/>
  <c r="J6" i="1"/>
  <c r="J5" i="1"/>
  <c r="L5" i="1" s="1"/>
  <c r="O5" i="1" s="1"/>
  <c r="C10" i="1"/>
  <c r="H7" i="1" s="1"/>
  <c r="I7" i="1" s="1"/>
  <c r="Q7" i="1" s="1"/>
  <c r="P11" i="1"/>
  <c r="P22" i="1"/>
  <c r="J10" i="1"/>
  <c r="L10" i="1" s="1"/>
  <c r="O10" i="1" s="1"/>
  <c r="L19" i="1"/>
  <c r="O19" i="1" s="1"/>
  <c r="J7" i="1"/>
  <c r="J9" i="1"/>
  <c r="L9" i="1" s="1"/>
  <c r="O9" i="1" s="1"/>
  <c r="J18" i="1"/>
  <c r="L18" i="1" s="1"/>
  <c r="J20" i="1"/>
  <c r="L20" i="1" s="1"/>
  <c r="O20" i="1" s="1"/>
  <c r="H19" i="1" l="1"/>
  <c r="I19" i="1" s="1"/>
  <c r="Q19" i="1" s="1"/>
  <c r="H20" i="1"/>
  <c r="I20" i="1" s="1"/>
  <c r="Q20" i="1" s="1"/>
  <c r="H21" i="1"/>
  <c r="I21" i="1" s="1"/>
  <c r="Q21" i="1" s="1"/>
  <c r="L7" i="1"/>
  <c r="O7" i="1" s="1"/>
  <c r="H6" i="1"/>
  <c r="I6" i="1" s="1"/>
  <c r="Q6" i="1" s="1"/>
  <c r="H8" i="1"/>
  <c r="I8" i="1" s="1"/>
  <c r="Q8" i="1" s="1"/>
  <c r="H5" i="1"/>
  <c r="I5" i="1" s="1"/>
  <c r="H9" i="1"/>
  <c r="I9" i="1" s="1"/>
  <c r="Q9" i="1" s="1"/>
  <c r="H10" i="1"/>
  <c r="I10" i="1" s="1"/>
  <c r="Q10" i="1" s="1"/>
  <c r="I18" i="1"/>
  <c r="L22" i="1"/>
  <c r="O18" i="1"/>
  <c r="H22" i="1" l="1"/>
  <c r="L6" i="1"/>
  <c r="L8" i="1"/>
  <c r="O8" i="1" s="1"/>
  <c r="H11" i="1"/>
  <c r="Q5" i="1"/>
  <c r="Q11" i="1" s="1"/>
  <c r="I11" i="1"/>
  <c r="Q18" i="1"/>
  <c r="Q22" i="1" s="1"/>
  <c r="I22" i="1"/>
  <c r="L11" i="1" l="1"/>
  <c r="O6" i="1"/>
</calcChain>
</file>

<file path=xl/sharedStrings.xml><?xml version="1.0" encoding="utf-8"?>
<sst xmlns="http://schemas.openxmlformats.org/spreadsheetml/2006/main" count="69" uniqueCount="47">
  <si>
    <t>Open Market Housing / Flats, Affordable Housing &amp; Permanent mobile homes</t>
  </si>
  <si>
    <t>Policy Compliance Position</t>
  </si>
  <si>
    <t>Off Site Contribution</t>
  </si>
  <si>
    <t>Number of dwellings</t>
  </si>
  <si>
    <t>Enter number</t>
  </si>
  <si>
    <t>Equivalent people</t>
  </si>
  <si>
    <t>Open Space requirement</t>
  </si>
  <si>
    <t>Cost of provision (£)</t>
  </si>
  <si>
    <t>On site required?</t>
  </si>
  <si>
    <t>Calculation</t>
  </si>
  <si>
    <t>% of requirement provided</t>
  </si>
  <si>
    <t>Value of provision</t>
  </si>
  <si>
    <t>Contribution required</t>
  </si>
  <si>
    <t>1 bed</t>
  </si>
  <si>
    <t>Allotments</t>
  </si>
  <si>
    <t>2 bed</t>
  </si>
  <si>
    <t>Amenity Green Space</t>
  </si>
  <si>
    <t xml:space="preserve">3 bed </t>
  </si>
  <si>
    <t>Parks &amp; Recreation Grounds</t>
  </si>
  <si>
    <t>4 bed</t>
  </si>
  <si>
    <t>Play Space (Children)</t>
  </si>
  <si>
    <t>5 bed</t>
  </si>
  <si>
    <t>Play Space (Youth)</t>
  </si>
  <si>
    <t>TOTAL</t>
  </si>
  <si>
    <t>Natural Green Space</t>
  </si>
  <si>
    <t>Older People’s Accommodation</t>
  </si>
  <si>
    <t>Elderley 1 bed</t>
  </si>
  <si>
    <t>Elderley 2 bed</t>
  </si>
  <si>
    <t>Step 1</t>
  </si>
  <si>
    <t>Enter the number of dwellings at each bed size (or if this is not available only enter the total number of dwellings) in the 'Enter number' column.</t>
  </si>
  <si>
    <t>If the number of dwellings at each bed size is entered, the equivalent number of people for that dwelling size will be shown in the 'Equivalent people' column (this is calculated using 1.3 people for a 1 bed dwelling, 1.8 people for a 2 bed dwelling, 2.6 people for a 3 bed dwelling and 3.2 people for a 4 bed dwelling).</t>
  </si>
  <si>
    <t>If you do not know the breakdown of dwellings by bed size, calculate the 'equivalent people' total by multiplying the total number of dwellings by 2.3 (the average household size), and populate the 'Total equivalent people column' with this figure.</t>
  </si>
  <si>
    <t>Now both the total number of dwellings and the total number of 'equivalent people' columns should be populated.</t>
  </si>
  <si>
    <t>This will now auto calculate the open space requirement (by typology and total open space) in square metres in the 'Total requirement (msq)' column and the Cost of provision (£), using the fixed open space quantity standards ('Required msq per person') and costs ('Cost per msq') - see Section 8 of open space assessment report.</t>
  </si>
  <si>
    <t>It will also indicate whether on site provision of open space is required ('On site required?'), where Y=yes and 0=no, based on the thresholds table (Table 21) in Section 8 of the open space assessment report (this does not consider existing open space provision which needs to be factored in e.g. if there is provision of open space near to the development in an area where there is good provision of open space, then it may be more appropriate to enhance existing provision, rather than require new provision on-site).</t>
  </si>
  <si>
    <t>Step 2</t>
  </si>
  <si>
    <t xml:space="preserve">For each open space typology, enter the area of open space that is planned on site in square metres, in the 'Enter actual provision on site (msq)' column. </t>
  </si>
  <si>
    <t>The percentage of open space provided against the requirement is shown in the '% of requirement provided' column.</t>
  </si>
  <si>
    <t>If the 'Enter actual provision on site (msq)' figure meets the minimum required open space quantity in the 'Required quantity on site (msq) column', then the 'contribution required' will be zero, as the full open space requirement is being provided.</t>
  </si>
  <si>
    <t>However if no open space is being provided, or less than the 'Required quantity on site (msq)' is being provided, then the 'Contribution required' column will show the cost of the developer contribution required for off-site open space provision/enhancement, by subtracting the 'Value of provision' from the 'Cost of provision (£)'.</t>
  </si>
  <si>
    <t>N.B. Maintenance contributions (commuted sums) will be calculated separately by NNDC, on a case by case site specifc basis.</t>
  </si>
  <si>
    <r>
      <t>Required m</t>
    </r>
    <r>
      <rPr>
        <b/>
        <vertAlign val="superscript"/>
        <sz val="10"/>
        <rFont val="Arial"/>
        <family val="2"/>
      </rPr>
      <t>2</t>
    </r>
    <r>
      <rPr>
        <b/>
        <sz val="10"/>
        <rFont val="Arial"/>
        <family val="2"/>
      </rPr>
      <t xml:space="preserve"> per person</t>
    </r>
  </si>
  <si>
    <r>
      <t>Cost per m</t>
    </r>
    <r>
      <rPr>
        <b/>
        <vertAlign val="superscript"/>
        <sz val="10"/>
        <rFont val="Arial"/>
        <family val="2"/>
      </rPr>
      <t>2</t>
    </r>
  </si>
  <si>
    <r>
      <t>Total requirement (m</t>
    </r>
    <r>
      <rPr>
        <b/>
        <vertAlign val="superscript"/>
        <sz val="10"/>
        <rFont val="Arial"/>
        <family val="2"/>
      </rPr>
      <t>2</t>
    </r>
    <r>
      <rPr>
        <b/>
        <sz val="10"/>
        <rFont val="Arial"/>
        <family val="2"/>
      </rPr>
      <t>)</t>
    </r>
  </si>
  <si>
    <r>
      <t>Required quantity on site (m</t>
    </r>
    <r>
      <rPr>
        <b/>
        <vertAlign val="superscript"/>
        <sz val="10"/>
        <rFont val="Arial"/>
        <family val="2"/>
      </rPr>
      <t>2</t>
    </r>
    <r>
      <rPr>
        <b/>
        <sz val="10"/>
        <rFont val="Arial"/>
        <family val="2"/>
      </rPr>
      <t>)</t>
    </r>
  </si>
  <si>
    <r>
      <t>Enter actual provision on site (m</t>
    </r>
    <r>
      <rPr>
        <b/>
        <vertAlign val="superscript"/>
        <sz val="10"/>
        <rFont val="Arial"/>
        <family val="2"/>
      </rPr>
      <t>2</t>
    </r>
    <r>
      <rPr>
        <b/>
        <sz val="10"/>
        <rFont val="Arial"/>
        <family val="2"/>
      </rPr>
      <t>)</t>
    </r>
  </si>
  <si>
    <t>Open Space calculator July 2026 (Inc. Local Policy HC2 Modifications)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</si>
</sst>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7" x14ac:knownFonts="1">
    <font>
      <sz val="11"/>
      <color theme="1"/>
      <name val="Aptos Narrow"/>
      <family val="2"/>
      <scheme val="minor"/>
    </font>
    <font>
      <b/>
      <sz val="10"/>
      <name val="Arial"/>
      <family val="2"/>
    </font>
    <font>
      <b/>
      <i/>
      <sz val="10"/>
      <name val="Arial"/>
      <family val="2"/>
    </font>
    <font>
      <sz val="10"/>
      <name val="Arial"/>
      <family val="2"/>
    </font>
    <font>
      <b/>
      <u/>
      <sz val="10"/>
      <name val="Arial"/>
      <family val="2"/>
    </font>
    <font>
      <b/>
      <vertAlign val="superscript"/>
      <sz val="10"/>
      <name val="Arial"/>
      <family val="2"/>
    </font>
    <font>
      <b/>
      <sz val="11"/>
      <color theme="1"/>
      <name val="Aptos Narrow"/>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5" tint="0.79998168889431442"/>
        <bgColor indexed="64"/>
      </patternFill>
    </fill>
  </fills>
  <borders count="1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8">
    <xf numFmtId="0" fontId="0" fillId="0" borderId="0" xfId="0"/>
    <xf numFmtId="0" fontId="0" fillId="4" borderId="7" xfId="0" applyFill="1" applyBorder="1" applyAlignment="1" applyProtection="1">
      <alignment horizontal="left" wrapText="1"/>
      <protection locked="0"/>
    </xf>
    <xf numFmtId="0" fontId="0" fillId="0" borderId="0" xfId="0" applyProtection="1">
      <protection locked="0"/>
    </xf>
    <xf numFmtId="0" fontId="1" fillId="0" borderId="0" xfId="0" applyFont="1"/>
    <xf numFmtId="0" fontId="1" fillId="0" borderId="0" xfId="0" applyFont="1" applyAlignment="1">
      <alignment wrapText="1"/>
    </xf>
    <xf numFmtId="0" fontId="3" fillId="0" borderId="0" xfId="0" applyFont="1" applyAlignment="1">
      <alignment wrapText="1"/>
    </xf>
    <xf numFmtId="164" fontId="0" fillId="0" borderId="0" xfId="0" applyNumberFormat="1" applyAlignment="1" applyProtection="1">
      <alignment horizontal="left" wrapText="1"/>
      <protection locked="0"/>
    </xf>
    <xf numFmtId="0" fontId="0" fillId="0" borderId="0" xfId="0" applyAlignment="1" applyProtection="1">
      <alignment horizontal="left" wrapText="1"/>
      <protection locked="0"/>
    </xf>
    <xf numFmtId="4" fontId="0" fillId="0" borderId="0" xfId="0" applyNumberFormat="1" applyAlignment="1" applyProtection="1">
      <alignment horizontal="left" wrapText="1"/>
      <protection locked="0"/>
    </xf>
    <xf numFmtId="3" fontId="0" fillId="0" borderId="0" xfId="0" applyNumberFormat="1" applyAlignment="1" applyProtection="1">
      <alignment horizontal="left" wrapText="1"/>
      <protection locked="0"/>
    </xf>
    <xf numFmtId="164" fontId="0" fillId="0" borderId="0" xfId="0" applyNumberFormat="1" applyAlignment="1" applyProtection="1">
      <alignment wrapText="1"/>
      <protection locked="0"/>
    </xf>
    <xf numFmtId="0" fontId="1" fillId="0" borderId="0" xfId="0" applyFont="1" applyAlignment="1" applyProtection="1">
      <alignment horizontal="left" wrapText="1"/>
      <protection locked="0"/>
    </xf>
    <xf numFmtId="4" fontId="1" fillId="0" borderId="5" xfId="0" applyNumberFormat="1" applyFont="1" applyBorder="1" applyAlignment="1" applyProtection="1">
      <alignment horizontal="left" wrapText="1"/>
      <protection locked="0"/>
    </xf>
    <xf numFmtId="4" fontId="0" fillId="0" borderId="5" xfId="0" applyNumberFormat="1" applyBorder="1" applyAlignment="1" applyProtection="1">
      <alignment horizontal="left" wrapText="1"/>
      <protection locked="0"/>
    </xf>
    <xf numFmtId="0" fontId="4" fillId="0" borderId="0" xfId="0" applyFont="1" applyProtection="1">
      <protection locked="0"/>
    </xf>
    <xf numFmtId="0" fontId="4" fillId="0" borderId="0" xfId="0" applyFont="1" applyAlignment="1" applyProtection="1">
      <alignment horizontal="left" wrapText="1"/>
      <protection locked="0"/>
    </xf>
    <xf numFmtId="4" fontId="4" fillId="0" borderId="5" xfId="0" applyNumberFormat="1" applyFont="1" applyBorder="1" applyAlignment="1" applyProtection="1">
      <alignment horizontal="left" wrapText="1"/>
      <protection locked="0"/>
    </xf>
    <xf numFmtId="2" fontId="4" fillId="0" borderId="0" xfId="0" applyNumberFormat="1" applyFont="1" applyAlignment="1" applyProtection="1">
      <alignment horizontal="left" wrapText="1"/>
      <protection locked="0"/>
    </xf>
    <xf numFmtId="164" fontId="4" fillId="0" borderId="0" xfId="0" applyNumberFormat="1" applyFont="1" applyAlignment="1" applyProtection="1">
      <alignment horizontal="left" wrapText="1"/>
      <protection locked="0"/>
    </xf>
    <xf numFmtId="3" fontId="4" fillId="0" borderId="0" xfId="0" applyNumberFormat="1" applyFont="1" applyAlignment="1" applyProtection="1">
      <alignment horizontal="left" wrapText="1"/>
      <protection locked="0"/>
    </xf>
    <xf numFmtId="4" fontId="4" fillId="0" borderId="0" xfId="0" applyNumberFormat="1" applyFont="1" applyAlignment="1" applyProtection="1">
      <alignment horizontal="left" wrapText="1"/>
      <protection locked="0"/>
    </xf>
    <xf numFmtId="164" fontId="4" fillId="0" borderId="0" xfId="0" applyNumberFormat="1" applyFont="1" applyAlignment="1" applyProtection="1">
      <alignment wrapText="1"/>
      <protection locked="0"/>
    </xf>
    <xf numFmtId="0" fontId="6" fillId="0" borderId="0" xfId="0" applyFont="1"/>
    <xf numFmtId="0" fontId="1" fillId="0" borderId="2" xfId="0" applyFont="1" applyBorder="1" applyAlignment="1">
      <alignment horizontal="left" wrapText="1"/>
    </xf>
    <xf numFmtId="0" fontId="2" fillId="0" borderId="6" xfId="0" applyFont="1" applyBorder="1" applyAlignment="1">
      <alignment horizontal="left" wrapText="1"/>
    </xf>
    <xf numFmtId="0" fontId="4" fillId="0" borderId="9" xfId="0" applyFont="1" applyBorder="1" applyAlignment="1">
      <alignment horizontal="left" wrapText="1"/>
    </xf>
    <xf numFmtId="0" fontId="1" fillId="0" borderId="4" xfId="0" applyFont="1" applyBorder="1" applyAlignment="1">
      <alignment horizontal="left" wrapText="1"/>
    </xf>
    <xf numFmtId="0" fontId="0" fillId="0" borderId="8" xfId="0" applyBorder="1" applyAlignment="1">
      <alignment horizontal="left" wrapText="1"/>
    </xf>
    <xf numFmtId="0" fontId="4" fillId="0" borderId="11" xfId="0" applyFont="1" applyBorder="1" applyAlignment="1">
      <alignment horizontal="left" wrapText="1"/>
    </xf>
    <xf numFmtId="0" fontId="1" fillId="0" borderId="3" xfId="0" applyFont="1" applyBorder="1" applyAlignment="1">
      <alignment horizontal="left" wrapText="1"/>
    </xf>
    <xf numFmtId="164" fontId="1" fillId="0" borderId="3" xfId="0" applyNumberFormat="1" applyFont="1" applyBorder="1" applyAlignment="1">
      <alignment horizontal="left" wrapText="1"/>
    </xf>
    <xf numFmtId="3" fontId="1" fillId="0" borderId="3" xfId="0" applyNumberFormat="1" applyFont="1" applyBorder="1" applyAlignment="1">
      <alignment horizontal="left" wrapText="1"/>
    </xf>
    <xf numFmtId="4" fontId="1" fillId="3" borderId="3" xfId="0" applyNumberFormat="1" applyFont="1" applyFill="1" applyBorder="1" applyAlignment="1">
      <alignment horizontal="left" wrapText="1"/>
    </xf>
    <xf numFmtId="0" fontId="3" fillId="0" borderId="7" xfId="0" applyFont="1" applyBorder="1" applyAlignment="1">
      <alignment horizontal="left" wrapText="1"/>
    </xf>
    <xf numFmtId="4" fontId="3" fillId="0" borderId="7" xfId="0" applyNumberFormat="1" applyFont="1" applyBorder="1" applyAlignment="1">
      <alignment horizontal="left" wrapText="1"/>
    </xf>
    <xf numFmtId="4" fontId="0" fillId="0" borderId="7" xfId="0" applyNumberFormat="1" applyBorder="1" applyAlignment="1">
      <alignment horizontal="left" wrapText="1"/>
    </xf>
    <xf numFmtId="164" fontId="0" fillId="0" borderId="7" xfId="0" applyNumberFormat="1" applyBorder="1" applyAlignment="1">
      <alignment horizontal="left" wrapText="1"/>
    </xf>
    <xf numFmtId="0" fontId="0" fillId="0" borderId="7" xfId="0" applyBorder="1" applyAlignment="1">
      <alignment horizontal="left" wrapText="1"/>
    </xf>
    <xf numFmtId="4" fontId="0" fillId="3" borderId="7" xfId="0" applyNumberFormat="1" applyFill="1" applyBorder="1" applyAlignment="1">
      <alignment horizontal="left" wrapText="1"/>
    </xf>
    <xf numFmtId="2" fontId="4" fillId="0" borderId="10" xfId="0" applyNumberFormat="1" applyFont="1" applyBorder="1" applyAlignment="1">
      <alignment horizontal="left" wrapText="1"/>
    </xf>
    <xf numFmtId="164" fontId="4" fillId="0" borderId="10" xfId="0" applyNumberFormat="1" applyFont="1" applyBorder="1" applyAlignment="1">
      <alignment horizontal="left" wrapText="1"/>
    </xf>
    <xf numFmtId="3" fontId="4" fillId="0" borderId="10" xfId="0" applyNumberFormat="1" applyFont="1" applyBorder="1" applyAlignment="1">
      <alignment horizontal="left" wrapText="1"/>
    </xf>
    <xf numFmtId="0" fontId="4" fillId="0" borderId="10" xfId="0" applyFont="1" applyBorder="1" applyAlignment="1">
      <alignment horizontal="left" wrapText="1"/>
    </xf>
    <xf numFmtId="4" fontId="4" fillId="3" borderId="10" xfId="0" applyNumberFormat="1" applyFont="1" applyFill="1" applyBorder="1" applyAlignment="1">
      <alignment horizontal="left" wrapText="1"/>
    </xf>
    <xf numFmtId="164" fontId="1" fillId="0" borderId="4" xfId="0" applyNumberFormat="1" applyFont="1" applyBorder="1" applyAlignment="1">
      <alignment wrapText="1"/>
    </xf>
    <xf numFmtId="2" fontId="0" fillId="0" borderId="7" xfId="0" applyNumberFormat="1" applyBorder="1" applyAlignment="1">
      <alignment horizontal="left" wrapText="1"/>
    </xf>
    <xf numFmtId="3" fontId="0" fillId="0" borderId="7" xfId="0" applyNumberFormat="1" applyBorder="1" applyAlignment="1">
      <alignment horizontal="left" wrapText="1"/>
    </xf>
    <xf numFmtId="164" fontId="0" fillId="0" borderId="8" xfId="0" applyNumberFormat="1" applyBorder="1" applyAlignment="1">
      <alignment wrapText="1"/>
    </xf>
    <xf numFmtId="164" fontId="4" fillId="0" borderId="11" xfId="0" applyNumberFormat="1" applyFont="1" applyBorder="1" applyAlignment="1">
      <alignment wrapText="1"/>
    </xf>
    <xf numFmtId="0" fontId="0" fillId="0" borderId="0" xfId="0" applyAlignment="1">
      <alignment horizontal="left" wrapText="1"/>
    </xf>
    <xf numFmtId="0" fontId="1" fillId="0" borderId="7" xfId="0" applyFont="1" applyBorder="1" applyAlignment="1">
      <alignment horizontal="left" wrapText="1"/>
    </xf>
    <xf numFmtId="0" fontId="2" fillId="0" borderId="7" xfId="0" applyFont="1" applyBorder="1" applyAlignment="1">
      <alignment horizontal="left" wrapText="1"/>
    </xf>
    <xf numFmtId="0" fontId="4" fillId="0" borderId="7" xfId="0" applyFont="1" applyBorder="1" applyAlignment="1">
      <alignment horizontal="left" wrapText="1"/>
    </xf>
    <xf numFmtId="0" fontId="1" fillId="2" borderId="0" xfId="0" applyFont="1" applyFill="1" applyAlignment="1">
      <alignment horizontal="left" wrapText="1"/>
    </xf>
    <xf numFmtId="0" fontId="0" fillId="2" borderId="0" xfId="0" applyFill="1" applyAlignment="1">
      <alignment horizontal="left"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0" fillId="0" borderId="0" xfId="0" applyAlignment="1">
      <alignment horizontal="left" wrapText="1"/>
    </xf>
  </cellXfs>
  <cellStyles count="1">
    <cellStyle name="Normal" xfId="0" builtinId="0"/>
  </cellStyles>
  <dxfs count="0"/>
  <tableStyles count="1" defaultTableStyle="TableStyleMedium2" defaultPivotStyle="PivotStyleLight16">
    <tableStyle name="Invisible" pivot="0" table="0" count="0" xr9:uid="{CAA7600D-BB0C-434E-BECF-65261611900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71F31-1CB7-44C5-814A-2A49EE284E2B}">
  <sheetPr codeName="Sheet1"/>
  <dimension ref="A1:Q22"/>
  <sheetViews>
    <sheetView tabSelected="1" workbookViewId="0">
      <selection activeCell="U17" sqref="U17"/>
    </sheetView>
  </sheetViews>
  <sheetFormatPr defaultColWidth="9.125" defaultRowHeight="14.3" x14ac:dyDescent="0.25"/>
  <cols>
    <col min="1" max="1" width="10.625" style="2" bestFit="1" customWidth="1"/>
    <col min="2" max="2" width="8.125" style="2" bestFit="1" customWidth="1"/>
    <col min="3" max="3" width="10.5" style="2" bestFit="1" customWidth="1"/>
    <col min="4" max="4" width="7.5" style="2" customWidth="1"/>
    <col min="5" max="5" width="15" style="2" bestFit="1" customWidth="1"/>
    <col min="6" max="6" width="9.375" style="2" bestFit="1" customWidth="1"/>
    <col min="7" max="7" width="8.5" style="2" customWidth="1"/>
    <col min="8" max="9" width="12.125" style="2" bestFit="1" customWidth="1"/>
    <col min="10" max="10" width="9.875" style="2" customWidth="1"/>
    <col min="11" max="11" width="0" style="2" hidden="1" customWidth="1"/>
    <col min="12" max="12" width="11.125" style="2" bestFit="1" customWidth="1"/>
    <col min="13" max="13" width="4.5" style="2" customWidth="1"/>
    <col min="14" max="14" width="12.125" style="2" bestFit="1" customWidth="1"/>
    <col min="15" max="15" width="12.125" style="2" customWidth="1"/>
    <col min="16" max="16" width="9.375" style="2" bestFit="1" customWidth="1"/>
    <col min="17" max="17" width="12.125" style="2" bestFit="1" customWidth="1"/>
    <col min="18" max="16384" width="9.125" style="2"/>
  </cols>
  <sheetData>
    <row r="1" spans="1:17" x14ac:dyDescent="0.25">
      <c r="A1" s="22" t="s">
        <v>46</v>
      </c>
      <c r="B1"/>
      <c r="C1"/>
      <c r="D1"/>
      <c r="E1"/>
      <c r="F1"/>
      <c r="G1"/>
      <c r="H1"/>
    </row>
    <row r="2" spans="1:17" ht="14.95" customHeight="1" x14ac:dyDescent="0.25">
      <c r="A2" s="53" t="s">
        <v>0</v>
      </c>
      <c r="B2" s="53"/>
      <c r="C2" s="53"/>
      <c r="D2" s="53"/>
      <c r="E2" s="53"/>
      <c r="F2" s="53"/>
      <c r="G2" s="53"/>
      <c r="H2" s="54"/>
      <c r="I2" s="6"/>
      <c r="J2" s="7"/>
      <c r="K2" s="7"/>
      <c r="L2" s="8"/>
      <c r="M2" s="8"/>
      <c r="N2" s="7"/>
      <c r="O2" s="7"/>
      <c r="P2" s="9"/>
      <c r="Q2" s="10"/>
    </row>
    <row r="3" spans="1:17" ht="15.8" customHeight="1" thickBot="1" x14ac:dyDescent="0.3">
      <c r="A3" s="7"/>
      <c r="B3" s="7"/>
      <c r="C3" s="7"/>
      <c r="D3" s="7"/>
      <c r="E3" s="49"/>
      <c r="F3" s="55" t="s">
        <v>1</v>
      </c>
      <c r="G3" s="55"/>
      <c r="H3" s="55"/>
      <c r="I3" s="55"/>
      <c r="J3" s="55"/>
      <c r="K3" s="55"/>
      <c r="L3" s="55"/>
      <c r="M3" s="8"/>
      <c r="N3" s="49"/>
      <c r="O3" s="56" t="s">
        <v>2</v>
      </c>
      <c r="P3" s="56"/>
      <c r="Q3" s="56"/>
    </row>
    <row r="4" spans="1:17" ht="42.8" x14ac:dyDescent="0.25">
      <c r="A4" s="23" t="s">
        <v>3</v>
      </c>
      <c r="B4" s="29" t="s">
        <v>4</v>
      </c>
      <c r="C4" s="26" t="s">
        <v>5</v>
      </c>
      <c r="D4" s="11"/>
      <c r="E4" s="23" t="s">
        <v>6</v>
      </c>
      <c r="F4" s="29" t="s">
        <v>41</v>
      </c>
      <c r="G4" s="30" t="s">
        <v>42</v>
      </c>
      <c r="H4" s="31" t="s">
        <v>43</v>
      </c>
      <c r="I4" s="30" t="s">
        <v>7</v>
      </c>
      <c r="J4" s="29" t="s">
        <v>8</v>
      </c>
      <c r="K4" s="29" t="s">
        <v>9</v>
      </c>
      <c r="L4" s="32" t="s">
        <v>44</v>
      </c>
      <c r="M4" s="12"/>
      <c r="N4" s="29" t="s">
        <v>45</v>
      </c>
      <c r="O4" s="29" t="s">
        <v>10</v>
      </c>
      <c r="P4" s="31" t="s">
        <v>11</v>
      </c>
      <c r="Q4" s="44" t="s">
        <v>12</v>
      </c>
    </row>
    <row r="5" spans="1:17" x14ac:dyDescent="0.25">
      <c r="A5" s="24" t="s">
        <v>13</v>
      </c>
      <c r="B5" s="1"/>
      <c r="C5" s="27">
        <f>B5*1.3</f>
        <v>0</v>
      </c>
      <c r="D5" s="7"/>
      <c r="E5" s="24" t="s">
        <v>14</v>
      </c>
      <c r="F5" s="33">
        <v>6</v>
      </c>
      <c r="G5" s="34">
        <v>29.45</v>
      </c>
      <c r="H5" s="35">
        <f>C10*F5</f>
        <v>0</v>
      </c>
      <c r="I5" s="36">
        <f t="shared" ref="I5:I10" si="0">H5*G5</f>
        <v>0</v>
      </c>
      <c r="J5" s="37">
        <f>IF(B10&lt;100,K5,"Y")</f>
        <v>0</v>
      </c>
      <c r="K5" s="37"/>
      <c r="L5" s="38" t="str">
        <f>IF(J5="Y",H5, "None")</f>
        <v>None</v>
      </c>
      <c r="M5" s="13"/>
      <c r="N5" s="1"/>
      <c r="O5" s="45" t="str">
        <f t="shared" ref="O5:O9" si="1">IFERROR(N5/L5*100,"N/A")</f>
        <v>N/A</v>
      </c>
      <c r="P5" s="46">
        <f>N5*G5</f>
        <v>0</v>
      </c>
      <c r="Q5" s="47">
        <f>MAX(0,I5-P5)</f>
        <v>0</v>
      </c>
    </row>
    <row r="6" spans="1:17" ht="26.5" x14ac:dyDescent="0.25">
      <c r="A6" s="24" t="s">
        <v>15</v>
      </c>
      <c r="B6" s="1"/>
      <c r="C6" s="27">
        <f>B6*1.8</f>
        <v>0</v>
      </c>
      <c r="D6" s="7"/>
      <c r="E6" s="24" t="s">
        <v>16</v>
      </c>
      <c r="F6" s="33">
        <v>10</v>
      </c>
      <c r="G6" s="34">
        <v>26.68</v>
      </c>
      <c r="H6" s="35">
        <f>C10*F6</f>
        <v>0</v>
      </c>
      <c r="I6" s="36">
        <f t="shared" si="0"/>
        <v>0</v>
      </c>
      <c r="J6" s="37">
        <f>IF(B10&lt;10,K6,"Y")</f>
        <v>0</v>
      </c>
      <c r="K6" s="37"/>
      <c r="L6" s="38" t="str">
        <f>IF(J6="Y",H6, "None")</f>
        <v>None</v>
      </c>
      <c r="M6" s="13"/>
      <c r="N6" s="1"/>
      <c r="O6" s="45" t="str">
        <f t="shared" si="1"/>
        <v>N/A</v>
      </c>
      <c r="P6" s="46">
        <f t="shared" ref="P6:P10" si="2">N6*G6</f>
        <v>0</v>
      </c>
      <c r="Q6" s="47">
        <f t="shared" ref="Q6:Q9" si="3">MAX(0,I6-P6)</f>
        <v>0</v>
      </c>
    </row>
    <row r="7" spans="1:17" ht="39.4" x14ac:dyDescent="0.25">
      <c r="A7" s="24" t="s">
        <v>17</v>
      </c>
      <c r="B7" s="1"/>
      <c r="C7" s="27">
        <f>B7*2.6</f>
        <v>0</v>
      </c>
      <c r="D7" s="7"/>
      <c r="E7" s="24" t="s">
        <v>18</v>
      </c>
      <c r="F7" s="33">
        <v>11</v>
      </c>
      <c r="G7" s="34">
        <v>122.5</v>
      </c>
      <c r="H7" s="35">
        <f>C10*F7</f>
        <v>0</v>
      </c>
      <c r="I7" s="36">
        <f t="shared" si="0"/>
        <v>0</v>
      </c>
      <c r="J7" s="37">
        <f>IF(B10&lt;200,K7,"Y")</f>
        <v>0</v>
      </c>
      <c r="K7" s="37"/>
      <c r="L7" s="38" t="str">
        <f>IF(J7="Y",H7,"None")</f>
        <v>None</v>
      </c>
      <c r="M7" s="13"/>
      <c r="N7" s="1"/>
      <c r="O7" s="45" t="str">
        <f>IFERROR(N7/L7*100,"N/A")</f>
        <v>N/A</v>
      </c>
      <c r="P7" s="46">
        <f t="shared" si="2"/>
        <v>0</v>
      </c>
      <c r="Q7" s="47">
        <f t="shared" si="3"/>
        <v>0</v>
      </c>
    </row>
    <row r="8" spans="1:17" ht="26.5" x14ac:dyDescent="0.25">
      <c r="A8" s="24" t="s">
        <v>19</v>
      </c>
      <c r="B8" s="1"/>
      <c r="C8" s="27">
        <f>B8*3.2</f>
        <v>0</v>
      </c>
      <c r="D8" s="7"/>
      <c r="E8" s="24" t="s">
        <v>20</v>
      </c>
      <c r="F8" s="33">
        <v>1</v>
      </c>
      <c r="G8" s="34">
        <v>222.44</v>
      </c>
      <c r="H8" s="35">
        <f>C10*F8</f>
        <v>0</v>
      </c>
      <c r="I8" s="36">
        <f t="shared" si="0"/>
        <v>0</v>
      </c>
      <c r="J8" s="37">
        <f>IF(B10&lt;10,K8,"Y")</f>
        <v>0</v>
      </c>
      <c r="K8" s="37"/>
      <c r="L8" s="38" t="str">
        <f>IF(J8="Y",H8,"None")</f>
        <v>None</v>
      </c>
      <c r="M8" s="13"/>
      <c r="N8" s="1"/>
      <c r="O8" s="45" t="str">
        <f t="shared" si="1"/>
        <v>N/A</v>
      </c>
      <c r="P8" s="46">
        <f t="shared" si="2"/>
        <v>0</v>
      </c>
      <c r="Q8" s="47">
        <f t="shared" si="3"/>
        <v>0</v>
      </c>
    </row>
    <row r="9" spans="1:17" ht="26.5" x14ac:dyDescent="0.25">
      <c r="A9" s="24" t="s">
        <v>21</v>
      </c>
      <c r="B9" s="1"/>
      <c r="C9" s="27">
        <f>B9*3.3</f>
        <v>0</v>
      </c>
      <c r="D9" s="7"/>
      <c r="E9" s="24" t="s">
        <v>22</v>
      </c>
      <c r="F9" s="33">
        <v>0.6</v>
      </c>
      <c r="G9" s="34">
        <v>150.71</v>
      </c>
      <c r="H9" s="35">
        <f>C10*F9</f>
        <v>0</v>
      </c>
      <c r="I9" s="36">
        <f t="shared" si="0"/>
        <v>0</v>
      </c>
      <c r="J9" s="37">
        <f>IF(B10&lt;200,K9,"Y")</f>
        <v>0</v>
      </c>
      <c r="K9" s="37"/>
      <c r="L9" s="38" t="str">
        <f t="shared" ref="L9:L10" si="4">IF(J9="Y",H9,"None")</f>
        <v>None</v>
      </c>
      <c r="M9" s="13"/>
      <c r="N9" s="1"/>
      <c r="O9" s="45" t="str">
        <f t="shared" si="1"/>
        <v>N/A</v>
      </c>
      <c r="P9" s="46">
        <f t="shared" si="2"/>
        <v>0</v>
      </c>
      <c r="Q9" s="47">
        <f t="shared" si="3"/>
        <v>0</v>
      </c>
    </row>
    <row r="10" spans="1:17" ht="27.2" thickBot="1" x14ac:dyDescent="0.3">
      <c r="A10" s="25" t="s">
        <v>23</v>
      </c>
      <c r="B10" s="42">
        <f>SUM(B5:B9)</f>
        <v>0</v>
      </c>
      <c r="C10" s="28">
        <f>SUM(C5:C9)</f>
        <v>0</v>
      </c>
      <c r="D10" s="7"/>
      <c r="E10" s="24" t="s">
        <v>24</v>
      </c>
      <c r="F10" s="33">
        <v>15</v>
      </c>
      <c r="G10" s="34">
        <v>26.68</v>
      </c>
      <c r="H10" s="35">
        <f>C10*F10</f>
        <v>0</v>
      </c>
      <c r="I10" s="36">
        <f t="shared" si="0"/>
        <v>0</v>
      </c>
      <c r="J10" s="37">
        <f>IF(B10&lt;100,K10,"Y")</f>
        <v>0</v>
      </c>
      <c r="K10" s="37"/>
      <c r="L10" s="38" t="str">
        <f t="shared" si="4"/>
        <v>None</v>
      </c>
      <c r="M10" s="13"/>
      <c r="N10" s="1"/>
      <c r="O10" s="45" t="str">
        <f>IFERROR(N10/L10*100,"N/A")</f>
        <v>N/A</v>
      </c>
      <c r="P10" s="46">
        <f t="shared" si="2"/>
        <v>0</v>
      </c>
      <c r="Q10" s="47">
        <f>MAX(0,I10-P10)</f>
        <v>0</v>
      </c>
    </row>
    <row r="11" spans="1:17" ht="14.95" thickBot="1" x14ac:dyDescent="0.3">
      <c r="A11" s="14"/>
      <c r="B11" s="14"/>
      <c r="C11" s="14"/>
      <c r="D11" s="15"/>
      <c r="E11" s="25"/>
      <c r="F11" s="39">
        <f>SUM(F5:F10)</f>
        <v>43.6</v>
      </c>
      <c r="G11" s="40"/>
      <c r="H11" s="41">
        <f>SUM(H5:H10)</f>
        <v>0</v>
      </c>
      <c r="I11" s="40">
        <f>SUM(I5:I10)</f>
        <v>0</v>
      </c>
      <c r="J11" s="42"/>
      <c r="K11" s="42"/>
      <c r="L11" s="43">
        <f>SUM(L5:L10)</f>
        <v>0</v>
      </c>
      <c r="M11" s="16"/>
      <c r="N11" s="42"/>
      <c r="O11" s="42"/>
      <c r="P11" s="41">
        <f>SUM(P5:P10)</f>
        <v>0</v>
      </c>
      <c r="Q11" s="48">
        <f>SUM(Q5:Q10)</f>
        <v>0</v>
      </c>
    </row>
    <row r="12" spans="1:17" x14ac:dyDescent="0.25">
      <c r="A12" s="14"/>
      <c r="B12" s="14"/>
      <c r="C12" s="14"/>
      <c r="D12" s="15"/>
      <c r="E12" s="15"/>
      <c r="F12" s="17"/>
      <c r="G12" s="18"/>
      <c r="H12" s="19"/>
      <c r="I12" s="18"/>
      <c r="J12" s="15"/>
      <c r="K12" s="15"/>
      <c r="L12" s="20"/>
      <c r="M12" s="20"/>
      <c r="O12" s="15"/>
      <c r="P12" s="19"/>
      <c r="Q12" s="21"/>
    </row>
    <row r="13" spans="1:17" x14ac:dyDescent="0.25">
      <c r="A13" s="7"/>
      <c r="B13" s="7"/>
      <c r="C13" s="7"/>
      <c r="D13" s="15"/>
      <c r="E13" s="15"/>
      <c r="F13" s="17"/>
      <c r="G13" s="18"/>
      <c r="H13" s="19"/>
      <c r="I13" s="18"/>
      <c r="J13" s="15"/>
      <c r="K13" s="15"/>
      <c r="L13" s="20"/>
      <c r="M13" s="20"/>
      <c r="O13" s="15"/>
      <c r="P13" s="19"/>
      <c r="Q13" s="21"/>
    </row>
    <row r="14" spans="1:17" ht="14.95" customHeight="1" x14ac:dyDescent="0.25">
      <c r="A14" s="53" t="s">
        <v>25</v>
      </c>
      <c r="B14" s="57"/>
      <c r="C14" s="57"/>
      <c r="D14" s="57"/>
      <c r="E14" s="57"/>
      <c r="F14" s="7"/>
      <c r="G14" s="6"/>
      <c r="H14" s="9"/>
      <c r="I14" s="6"/>
      <c r="J14" s="7"/>
      <c r="K14" s="7"/>
      <c r="L14" s="8"/>
      <c r="M14" s="8"/>
      <c r="O14" s="7"/>
      <c r="P14" s="9"/>
      <c r="Q14" s="10"/>
    </row>
    <row r="15" spans="1:17" x14ac:dyDescent="0.25">
      <c r="A15" s="11"/>
      <c r="B15" s="7"/>
      <c r="C15" s="7"/>
      <c r="D15" s="7"/>
      <c r="E15" s="7"/>
      <c r="F15" s="7"/>
      <c r="G15" s="6"/>
      <c r="H15" s="9"/>
      <c r="I15" s="6"/>
      <c r="J15" s="7"/>
      <c r="K15" s="7"/>
      <c r="L15" s="8"/>
      <c r="M15" s="8"/>
      <c r="O15" s="7"/>
      <c r="P15" s="9"/>
      <c r="Q15" s="10"/>
    </row>
    <row r="16" spans="1:17" ht="15.8" customHeight="1" thickBot="1" x14ac:dyDescent="0.3">
      <c r="A16" s="7"/>
      <c r="B16" s="7"/>
      <c r="C16" s="7"/>
      <c r="D16" s="7"/>
      <c r="E16" s="49"/>
      <c r="F16" s="55" t="s">
        <v>1</v>
      </c>
      <c r="G16" s="55"/>
      <c r="H16" s="55"/>
      <c r="I16" s="55"/>
      <c r="J16" s="55"/>
      <c r="K16" s="55"/>
      <c r="L16" s="55"/>
      <c r="M16" s="8"/>
      <c r="N16" s="49"/>
      <c r="O16" s="56" t="s">
        <v>2</v>
      </c>
      <c r="P16" s="56"/>
      <c r="Q16" s="56"/>
    </row>
    <row r="17" spans="1:17" ht="42.8" x14ac:dyDescent="0.25">
      <c r="A17" s="50" t="s">
        <v>3</v>
      </c>
      <c r="B17" s="50" t="s">
        <v>4</v>
      </c>
      <c r="C17" s="50" t="s">
        <v>5</v>
      </c>
      <c r="D17" s="11"/>
      <c r="E17" s="23" t="s">
        <v>6</v>
      </c>
      <c r="F17" s="29" t="s">
        <v>41</v>
      </c>
      <c r="G17" s="30" t="s">
        <v>42</v>
      </c>
      <c r="H17" s="31" t="s">
        <v>43</v>
      </c>
      <c r="I17" s="30" t="s">
        <v>7</v>
      </c>
      <c r="J17" s="29" t="s">
        <v>8</v>
      </c>
      <c r="K17" s="29" t="s">
        <v>9</v>
      </c>
      <c r="L17" s="32" t="s">
        <v>44</v>
      </c>
      <c r="M17" s="12"/>
      <c r="N17" s="29" t="s">
        <v>45</v>
      </c>
      <c r="O17" s="29" t="s">
        <v>10</v>
      </c>
      <c r="P17" s="31" t="s">
        <v>11</v>
      </c>
      <c r="Q17" s="44" t="s">
        <v>12</v>
      </c>
    </row>
    <row r="18" spans="1:17" ht="26.5" x14ac:dyDescent="0.25">
      <c r="A18" s="51" t="s">
        <v>26</v>
      </c>
      <c r="B18" s="1"/>
      <c r="C18" s="37">
        <f>B18*1</f>
        <v>0</v>
      </c>
      <c r="D18" s="7"/>
      <c r="E18" s="24" t="s">
        <v>14</v>
      </c>
      <c r="F18" s="33">
        <v>6</v>
      </c>
      <c r="G18" s="34">
        <v>29.45</v>
      </c>
      <c r="H18" s="35">
        <f>C20*F18</f>
        <v>0</v>
      </c>
      <c r="I18" s="36">
        <f t="shared" ref="I18:I21" si="5">H18*G18</f>
        <v>0</v>
      </c>
      <c r="J18" s="37">
        <f>IF(B20&lt;100,K18,"Y")</f>
        <v>0</v>
      </c>
      <c r="K18" s="37"/>
      <c r="L18" s="38" t="str">
        <f>IF(J18="Y",H18, "None")</f>
        <v>None</v>
      </c>
      <c r="M18" s="13"/>
      <c r="N18" s="1"/>
      <c r="O18" s="45" t="str">
        <f t="shared" ref="O18:O19" si="6">IFERROR(N18/L18*100,"N/A")</f>
        <v>N/A</v>
      </c>
      <c r="P18" s="46">
        <f t="shared" ref="P18:P21" si="7">N18*G18</f>
        <v>0</v>
      </c>
      <c r="Q18" s="47">
        <f>MAX(0,I18-P18)</f>
        <v>0</v>
      </c>
    </row>
    <row r="19" spans="1:17" ht="26.5" x14ac:dyDescent="0.25">
      <c r="A19" s="51" t="s">
        <v>27</v>
      </c>
      <c r="B19" s="1"/>
      <c r="C19" s="37">
        <f>B19*2</f>
        <v>0</v>
      </c>
      <c r="D19" s="7"/>
      <c r="E19" s="24" t="s">
        <v>16</v>
      </c>
      <c r="F19" s="33">
        <v>10</v>
      </c>
      <c r="G19" s="34">
        <v>26.68</v>
      </c>
      <c r="H19" s="35">
        <f>C20*F19</f>
        <v>0</v>
      </c>
      <c r="I19" s="36">
        <f t="shared" si="5"/>
        <v>0</v>
      </c>
      <c r="J19" s="37">
        <f>IF(B20&lt;10,K19,"Y")</f>
        <v>0</v>
      </c>
      <c r="K19" s="37"/>
      <c r="L19" s="38" t="str">
        <f>IF(J19="Y",H19, "none")</f>
        <v>none</v>
      </c>
      <c r="M19" s="13"/>
      <c r="N19" s="1"/>
      <c r="O19" s="45" t="str">
        <f t="shared" si="6"/>
        <v>N/A</v>
      </c>
      <c r="P19" s="46">
        <f t="shared" si="7"/>
        <v>0</v>
      </c>
      <c r="Q19" s="47">
        <f t="shared" ref="Q19:Q21" si="8">MAX(0,I19-P19)</f>
        <v>0</v>
      </c>
    </row>
    <row r="20" spans="1:17" ht="39.4" x14ac:dyDescent="0.25">
      <c r="A20" s="52" t="s">
        <v>23</v>
      </c>
      <c r="B20" s="52">
        <f>SUM(B18:B19)</f>
        <v>0</v>
      </c>
      <c r="C20" s="52">
        <f>SUM(C18:C19)</f>
        <v>0</v>
      </c>
      <c r="D20" s="7"/>
      <c r="E20" s="24" t="s">
        <v>18</v>
      </c>
      <c r="F20" s="33">
        <v>11</v>
      </c>
      <c r="G20" s="34">
        <v>122.5</v>
      </c>
      <c r="H20" s="35">
        <f>C20*F20</f>
        <v>0</v>
      </c>
      <c r="I20" s="36">
        <f t="shared" si="5"/>
        <v>0</v>
      </c>
      <c r="J20" s="37">
        <f>IF(B20&lt;200,K20,"Y")</f>
        <v>0</v>
      </c>
      <c r="K20" s="37"/>
      <c r="L20" s="38" t="str">
        <f>IF(J20="Y",H20,"None")</f>
        <v>None</v>
      </c>
      <c r="M20" s="13"/>
      <c r="N20" s="1"/>
      <c r="O20" s="45" t="str">
        <f>IFERROR(N20/L20*100,"N/A")</f>
        <v>N/A</v>
      </c>
      <c r="P20" s="46">
        <f t="shared" si="7"/>
        <v>0</v>
      </c>
      <c r="Q20" s="47">
        <f t="shared" si="8"/>
        <v>0</v>
      </c>
    </row>
    <row r="21" spans="1:17" ht="26.5" x14ac:dyDescent="0.25">
      <c r="A21" s="7"/>
      <c r="B21" s="7"/>
      <c r="C21" s="7"/>
      <c r="D21" s="7"/>
      <c r="E21" s="24" t="s">
        <v>24</v>
      </c>
      <c r="F21" s="33">
        <v>15</v>
      </c>
      <c r="G21" s="34">
        <v>26.68</v>
      </c>
      <c r="H21" s="35">
        <f>C20*F21</f>
        <v>0</v>
      </c>
      <c r="I21" s="36">
        <f t="shared" si="5"/>
        <v>0</v>
      </c>
      <c r="J21" s="37">
        <f>IF(B20&lt;100,K21,"Y")</f>
        <v>0</v>
      </c>
      <c r="K21" s="37"/>
      <c r="L21" s="38" t="str">
        <f t="shared" ref="L21" si="9">IF(J21="Y",H21,"None")</f>
        <v>None</v>
      </c>
      <c r="M21" s="13"/>
      <c r="N21" s="1"/>
      <c r="O21" s="45" t="str">
        <f>IFERROR(N21/L21*100,"N/A")</f>
        <v>N/A</v>
      </c>
      <c r="P21" s="46">
        <f t="shared" si="7"/>
        <v>0</v>
      </c>
      <c r="Q21" s="47">
        <f t="shared" si="8"/>
        <v>0</v>
      </c>
    </row>
    <row r="22" spans="1:17" ht="14.95" thickBot="1" x14ac:dyDescent="0.3">
      <c r="A22" s="7"/>
      <c r="B22" s="7"/>
      <c r="C22" s="7"/>
      <c r="D22" s="15"/>
      <c r="E22" s="25"/>
      <c r="F22" s="39">
        <f>SUM(F18:F21)</f>
        <v>42</v>
      </c>
      <c r="G22" s="40"/>
      <c r="H22" s="41">
        <f>SUM(H18:H21)</f>
        <v>0</v>
      </c>
      <c r="I22" s="40">
        <f>SUM(I18:I21)</f>
        <v>0</v>
      </c>
      <c r="J22" s="42"/>
      <c r="K22" s="42"/>
      <c r="L22" s="43">
        <f>SUM(L18:L21)</f>
        <v>0</v>
      </c>
      <c r="M22" s="16"/>
      <c r="N22" s="42"/>
      <c r="O22" s="42"/>
      <c r="P22" s="41">
        <f>SUM(P18:P21)</f>
        <v>0</v>
      </c>
      <c r="Q22" s="48">
        <f>SUM(Q18:Q21)</f>
        <v>0</v>
      </c>
    </row>
  </sheetData>
  <sheetProtection algorithmName="SHA-512" hashValue="Dv5DIjg0EnXI7gbcYZVd9Nu2YBDRMidOrz4597GHzc5lIrQRJwmKjztXQefekaiQq6vxfaYnnpj+JaZhEmTf8Q==" saltValue="2rajOzjXUpxckupFHCi6Uw==" spinCount="100000" sheet="1"/>
  <mergeCells count="6">
    <mergeCell ref="A2:H2"/>
    <mergeCell ref="F3:L3"/>
    <mergeCell ref="O3:Q3"/>
    <mergeCell ref="A14:E14"/>
    <mergeCell ref="F16:L16"/>
    <mergeCell ref="O16:Q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060ED-031D-4CF6-AF87-A62223D863CF}">
  <sheetPr codeName="Sheet2"/>
  <dimension ref="A1:B11"/>
  <sheetViews>
    <sheetView workbookViewId="0"/>
  </sheetViews>
  <sheetFormatPr defaultRowHeight="14.3" x14ac:dyDescent="0.25"/>
  <cols>
    <col min="1" max="1" width="10" customWidth="1"/>
    <col min="2" max="2" width="129.125" customWidth="1"/>
  </cols>
  <sheetData>
    <row r="1" spans="1:2" ht="27.2" x14ac:dyDescent="0.25">
      <c r="A1" s="3" t="s">
        <v>28</v>
      </c>
      <c r="B1" s="4" t="s">
        <v>29</v>
      </c>
    </row>
    <row r="2" spans="1:2" ht="39.4" x14ac:dyDescent="0.25">
      <c r="B2" s="5" t="s">
        <v>30</v>
      </c>
    </row>
    <row r="3" spans="1:2" ht="26.5" x14ac:dyDescent="0.25">
      <c r="B3" s="5" t="s">
        <v>31</v>
      </c>
    </row>
    <row r="4" spans="1:2" x14ac:dyDescent="0.25">
      <c r="B4" s="5" t="s">
        <v>32</v>
      </c>
    </row>
    <row r="5" spans="1:2" ht="39.4" x14ac:dyDescent="0.25">
      <c r="B5" s="5" t="s">
        <v>33</v>
      </c>
    </row>
    <row r="6" spans="1:2" ht="52.3" x14ac:dyDescent="0.25">
      <c r="B6" s="5" t="s">
        <v>34</v>
      </c>
    </row>
    <row r="7" spans="1:2" ht="27.2" x14ac:dyDescent="0.25">
      <c r="A7" s="3" t="s">
        <v>35</v>
      </c>
      <c r="B7" s="4" t="s">
        <v>36</v>
      </c>
    </row>
    <row r="8" spans="1:2" x14ac:dyDescent="0.25">
      <c r="A8" s="3"/>
      <c r="B8" s="5" t="s">
        <v>37</v>
      </c>
    </row>
    <row r="9" spans="1:2" ht="26.5" x14ac:dyDescent="0.25">
      <c r="B9" s="5" t="s">
        <v>38</v>
      </c>
    </row>
    <row r="10" spans="1:2" ht="39.4" x14ac:dyDescent="0.25">
      <c r="B10" s="5" t="s">
        <v>39</v>
      </c>
    </row>
    <row r="11" spans="1:2" x14ac:dyDescent="0.25">
      <c r="B11" s="5" t="s">
        <v>40</v>
      </c>
    </row>
  </sheetData>
  <sheetProtection algorithmName="SHA-512" hashValue="IDaBzYkHtOacXTHZdhtS7hd38lUE40TBXbYlgiBsOZOkAYfLnosT1TahU6tfNVhhhUW798pl3zQmjztfwGvDog==" saltValue="PET9ypTiTbK2DMvWqKwtj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Guide</vt:lpstr>
    </vt:vector>
  </TitlesOfParts>
  <Company>North Norfolk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Rakesh Dholiwar</dc:creator>
  <cp:lastModifiedBy>Russell Stock</cp:lastModifiedBy>
  <dcterms:created xsi:type="dcterms:W3CDTF">2024-08-21T08:43:08Z</dcterms:created>
  <dcterms:modified xsi:type="dcterms:W3CDTF">2026-07-07T13:08:35Z</dcterms:modified>
</cp:coreProperties>
</file>